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<sst xmlns="http://schemas.openxmlformats.org/spreadsheetml/2006/main" count="310" uniqueCount="73">
  <si>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</si>
  <si>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</si>
  <si>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</si>
  <si>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</si>
  <si>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</si>
  <si>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</si>
  <si>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</si>
  <si>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</si>
  <si>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</si>
  <si>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</si>
  <si>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</si>
  <si>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</si>
  <si>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</si>
  <si>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</si>
  <si>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</si>
  <si>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</si>
  <si>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</si>
  <si>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</si>
  <si>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</si>
  <si>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</si>
  <si>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</si>
  <si>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</si>
  <si>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</si>
  <si>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</si>
  <si>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</si>
  <si>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7</t>
  </si>
  <si>
    <t>8</t>
  </si>
  <si>
    <t>10</t>
  </si>
  <si>
    <t>11</t>
  </si>
  <si>
    <t>15</t>
  </si>
  <si>
    <t>18</t>
  </si>
  <si>
    <t>19</t>
  </si>
  <si>
    <t>20</t>
  </si>
  <si>
    <t>24</t>
  </si>
  <si>
    <t>25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</si>
  <si>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</si>
  <si>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</si>
  <si>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35</t>
  </si>
  <si>
    <t>37</t>
  </si>
  <si>
    <t>4.Проведение технической инвентаризации</t>
  </si>
  <si>
    <t>1 раз в 2 года</t>
  </si>
  <si>
    <t>ул. Суфтина, 1 прз,</t>
  </si>
  <si>
    <t>пр. Новгородский</t>
  </si>
  <si>
    <t>ул. Г. Суфтина</t>
  </si>
  <si>
    <t>пр. Сов. Космонавтов</t>
  </si>
  <si>
    <t>ул. Котлассская</t>
  </si>
  <si>
    <t>пр. Чумбарова-Лучинского</t>
  </si>
  <si>
    <t>ул. Шабалина</t>
  </si>
  <si>
    <t>2,к.1</t>
  </si>
  <si>
    <t>27,к.1</t>
  </si>
  <si>
    <t>6, к.1</t>
  </si>
  <si>
    <t>33, к.1</t>
  </si>
  <si>
    <t>48</t>
  </si>
  <si>
    <t>23</t>
  </si>
  <si>
    <t>27</t>
  </si>
  <si>
    <t>ул. Романа Куликова</t>
  </si>
  <si>
    <t>пр. Московский</t>
  </si>
  <si>
    <t>ул. Урицкого</t>
  </si>
  <si>
    <t>ул. Павла Усова</t>
  </si>
  <si>
    <t>ул. Северодвинская/ Котоасская</t>
  </si>
  <si>
    <t>пер. Водников</t>
  </si>
  <si>
    <t>ул. Выучейского</t>
  </si>
  <si>
    <t>6,к.1</t>
  </si>
  <si>
    <t>9, 1</t>
  </si>
  <si>
    <t>65/10</t>
  </si>
  <si>
    <t>37,4</t>
  </si>
  <si>
    <t>37,1</t>
  </si>
  <si>
    <t>32</t>
  </si>
  <si>
    <t>39</t>
  </si>
  <si>
    <t>пр. Обводный канал</t>
  </si>
  <si>
    <t>ул. Володарского</t>
  </si>
  <si>
    <t>83</t>
  </si>
  <si>
    <t>Лот 5 Территориальный округ Ломоносовский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</si>
</sst>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8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33" borderId="19" xfId="52" applyNumberFormat="1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4" fillId="33" borderId="20" xfId="52" applyNumberFormat="1" applyFont="1" applyFill="1" applyBorder="1" applyAlignment="1">
      <alignment horizontal="left" vertical="center" wrapText="1"/>
      <protection/>
    </xf>
    <xf numFmtId="49" fontId="4" fillId="33" borderId="21" xfId="52" applyNumberFormat="1" applyFont="1" applyFill="1" applyBorder="1" applyAlignment="1">
      <alignment horizontal="left" vertical="center" wrapText="1"/>
      <protection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2" zoomScaleNormal="82" zoomScaleSheetLayoutView="100" zoomScalePageLayoutView="34" workbookViewId="0" topLeftCell="A1">
      <selection activeCell="AG19" sqref="AG1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2" width="12.75390625" style="1" customWidth="1"/>
    <col min="33" max="16384" width="9.125" style="1" customWidth="1"/>
  </cols>
  <sheetData>
    <row r="1" spans="2:7" s="5" customFormat="1" ht="27" customHeight="1">
      <c r="B1" s="6"/>
      <c r="C1" s="55" t="s">
        <v>35</v>
      </c>
      <c r="D1" s="55"/>
      <c r="E1" s="55"/>
      <c r="F1" s="55"/>
      <c r="G1" s="9"/>
    </row>
    <row r="2" spans="2:7" s="5" customFormat="1" ht="41.25" customHeight="1">
      <c r="B2" s="7"/>
      <c r="C2" s="55" t="s">
        <v>36</v>
      </c>
      <c r="D2" s="55"/>
      <c r="E2" s="55"/>
      <c r="F2" s="55"/>
      <c r="G2" s="31"/>
    </row>
    <row r="3" spans="1:2" s="8" customFormat="1" ht="63" customHeight="1">
      <c r="A3" s="56" t="s">
        <v>20</v>
      </c>
      <c r="B3" s="56"/>
    </row>
    <row r="4" spans="1:2" s="5" customFormat="1" ht="18.75" customHeight="1">
      <c r="A4" s="59" t="s">
        <v>72</v>
      </c>
      <c r="B4" s="59"/>
    </row>
    <row r="5" spans="1:32" s="9" customFormat="1" ht="39" customHeight="1">
      <c r="A5" s="57" t="s">
        <v>7</v>
      </c>
      <c r="B5" s="58" t="s">
        <v>8</v>
      </c>
      <c r="C5" s="38" t="s">
        <v>41</v>
      </c>
      <c r="D5" s="38" t="s">
        <v>42</v>
      </c>
      <c r="E5" s="39" t="s">
        <v>43</v>
      </c>
      <c r="F5" s="39" t="s">
        <v>43</v>
      </c>
      <c r="G5" s="38" t="s">
        <v>41</v>
      </c>
      <c r="H5" s="39" t="s">
        <v>44</v>
      </c>
      <c r="I5" s="39" t="s">
        <v>45</v>
      </c>
      <c r="J5" s="39" t="s">
        <v>46</v>
      </c>
      <c r="K5" s="39" t="s">
        <v>46</v>
      </c>
      <c r="L5" s="39" t="s">
        <v>47</v>
      </c>
      <c r="M5" s="39" t="s">
        <v>47</v>
      </c>
      <c r="N5" s="39" t="s">
        <v>42</v>
      </c>
      <c r="O5" s="39" t="s">
        <v>42</v>
      </c>
      <c r="P5" s="39" t="s">
        <v>55</v>
      </c>
      <c r="Q5" s="39" t="s">
        <v>56</v>
      </c>
      <c r="R5" s="39" t="s">
        <v>57</v>
      </c>
      <c r="S5" s="39" t="s">
        <v>58</v>
      </c>
      <c r="T5" s="39" t="s">
        <v>58</v>
      </c>
      <c r="U5" s="39" t="s">
        <v>59</v>
      </c>
      <c r="V5" s="39" t="s">
        <v>44</v>
      </c>
      <c r="W5" s="39" t="s">
        <v>44</v>
      </c>
      <c r="X5" s="39" t="s">
        <v>60</v>
      </c>
      <c r="Y5" s="39" t="s">
        <v>44</v>
      </c>
      <c r="Z5" s="39" t="s">
        <v>47</v>
      </c>
      <c r="AA5" s="39" t="s">
        <v>47</v>
      </c>
      <c r="AB5" s="39" t="s">
        <v>47</v>
      </c>
      <c r="AC5" s="41" t="s">
        <v>61</v>
      </c>
      <c r="AD5" s="39" t="s">
        <v>61</v>
      </c>
      <c r="AE5" s="39" t="s">
        <v>69</v>
      </c>
      <c r="AF5" s="39" t="s">
        <v>70</v>
      </c>
    </row>
    <row r="6" spans="1:32" s="9" customFormat="1" ht="27" customHeight="1">
      <c r="A6" s="57"/>
      <c r="B6" s="58"/>
      <c r="C6" s="39" t="s">
        <v>24</v>
      </c>
      <c r="D6" s="39" t="s">
        <v>34</v>
      </c>
      <c r="E6" s="33" t="s">
        <v>48</v>
      </c>
      <c r="F6" s="33" t="s">
        <v>49</v>
      </c>
      <c r="G6" s="39" t="s">
        <v>50</v>
      </c>
      <c r="H6" s="33" t="s">
        <v>51</v>
      </c>
      <c r="I6" s="33" t="s">
        <v>23</v>
      </c>
      <c r="J6" s="33" t="s">
        <v>28</v>
      </c>
      <c r="K6" s="33" t="s">
        <v>52</v>
      </c>
      <c r="L6" s="33" t="s">
        <v>53</v>
      </c>
      <c r="M6" s="33" t="s">
        <v>54</v>
      </c>
      <c r="N6" s="33" t="s">
        <v>52</v>
      </c>
      <c r="O6" s="33" t="s">
        <v>53</v>
      </c>
      <c r="P6" s="33" t="s">
        <v>25</v>
      </c>
      <c r="Q6" s="42" t="s">
        <v>29</v>
      </c>
      <c r="R6" s="42" t="s">
        <v>62</v>
      </c>
      <c r="S6" s="42" t="s">
        <v>63</v>
      </c>
      <c r="T6" s="42" t="s">
        <v>38</v>
      </c>
      <c r="U6" s="42" t="s">
        <v>64</v>
      </c>
      <c r="V6" s="42" t="s">
        <v>65</v>
      </c>
      <c r="W6" s="42" t="s">
        <v>66</v>
      </c>
      <c r="X6" s="42" t="s">
        <v>27</v>
      </c>
      <c r="Y6" s="42" t="s">
        <v>67</v>
      </c>
      <c r="Z6" s="42" t="s">
        <v>27</v>
      </c>
      <c r="AA6" s="42" t="s">
        <v>22</v>
      </c>
      <c r="AB6" s="43" t="s">
        <v>30</v>
      </c>
      <c r="AC6" s="43" t="s">
        <v>37</v>
      </c>
      <c r="AD6" s="42" t="s">
        <v>68</v>
      </c>
      <c r="AE6" s="41" t="s">
        <v>54</v>
      </c>
      <c r="AF6" s="41" t="s">
        <v>71</v>
      </c>
    </row>
    <row r="7" spans="1:32" s="5" customFormat="1" ht="18.75" customHeight="1">
      <c r="A7" s="10"/>
      <c r="B7" s="10" t="s">
        <v>9</v>
      </c>
      <c r="C7" s="40">
        <v>405</v>
      </c>
      <c r="D7" s="40">
        <v>421.7</v>
      </c>
      <c r="E7" s="40">
        <v>722.7</v>
      </c>
      <c r="F7" s="40">
        <v>518.3</v>
      </c>
      <c r="G7" s="40">
        <v>722.4</v>
      </c>
      <c r="H7" s="40">
        <v>296.8</v>
      </c>
      <c r="I7" s="40">
        <v>408.3</v>
      </c>
      <c r="J7" s="40">
        <v>330.1</v>
      </c>
      <c r="K7" s="40">
        <v>467.8</v>
      </c>
      <c r="L7" s="40">
        <v>464.4</v>
      </c>
      <c r="M7" s="40">
        <v>477.3</v>
      </c>
      <c r="N7" s="40">
        <v>365.2</v>
      </c>
      <c r="O7" s="40">
        <v>428</v>
      </c>
      <c r="P7" s="40">
        <v>620.5</v>
      </c>
      <c r="Q7" s="44">
        <v>411</v>
      </c>
      <c r="R7" s="44">
        <v>280.9</v>
      </c>
      <c r="S7" s="44">
        <v>402.5</v>
      </c>
      <c r="T7" s="44">
        <v>410</v>
      </c>
      <c r="U7" s="44">
        <v>416.5</v>
      </c>
      <c r="V7" s="44">
        <v>545.9</v>
      </c>
      <c r="W7" s="44">
        <v>551.3</v>
      </c>
      <c r="X7" s="44">
        <v>382.9</v>
      </c>
      <c r="Y7" s="44">
        <v>579.6</v>
      </c>
      <c r="Z7" s="44">
        <v>415.2</v>
      </c>
      <c r="AA7" s="44">
        <v>422.7</v>
      </c>
      <c r="AB7" s="44">
        <v>334.8</v>
      </c>
      <c r="AC7" s="44">
        <v>557.4</v>
      </c>
      <c r="AD7" s="44">
        <v>756.2</v>
      </c>
      <c r="AE7" s="45">
        <v>600.9</v>
      </c>
      <c r="AF7" s="46">
        <v>514.5</v>
      </c>
    </row>
    <row r="8" spans="1:32" s="5" customFormat="1" ht="18.75" customHeight="1" thickBot="1">
      <c r="A8" s="10"/>
      <c r="B8" s="10" t="s">
        <v>10</v>
      </c>
      <c r="C8" s="40">
        <v>405</v>
      </c>
      <c r="D8" s="40">
        <v>421.7</v>
      </c>
      <c r="E8" s="40">
        <v>722.7</v>
      </c>
      <c r="F8" s="40">
        <v>518.3</v>
      </c>
      <c r="G8" s="40">
        <v>722.4</v>
      </c>
      <c r="H8" s="40">
        <v>296.8</v>
      </c>
      <c r="I8" s="40">
        <v>408.3</v>
      </c>
      <c r="J8" s="40">
        <v>330.1</v>
      </c>
      <c r="K8" s="40">
        <v>467.8</v>
      </c>
      <c r="L8" s="40">
        <v>464.4</v>
      </c>
      <c r="M8" s="40">
        <v>477.3</v>
      </c>
      <c r="N8" s="40">
        <v>365.2</v>
      </c>
      <c r="O8" s="40">
        <v>428</v>
      </c>
      <c r="P8" s="40">
        <v>620.5</v>
      </c>
      <c r="Q8" s="44">
        <v>411</v>
      </c>
      <c r="R8" s="44">
        <v>280.9</v>
      </c>
      <c r="S8" s="44">
        <v>402.5</v>
      </c>
      <c r="T8" s="44">
        <v>410</v>
      </c>
      <c r="U8" s="44">
        <v>416.5</v>
      </c>
      <c r="V8" s="44">
        <v>545.9</v>
      </c>
      <c r="W8" s="44">
        <v>551.3</v>
      </c>
      <c r="X8" s="44">
        <v>382.9</v>
      </c>
      <c r="Y8" s="44">
        <v>579.6</v>
      </c>
      <c r="Z8" s="44">
        <v>415.2</v>
      </c>
      <c r="AA8" s="44">
        <v>422.7</v>
      </c>
      <c r="AB8" s="44">
        <v>334.8</v>
      </c>
      <c r="AC8" s="44">
        <v>557.4</v>
      </c>
      <c r="AD8" s="44">
        <v>756.2</v>
      </c>
      <c r="AE8" s="45">
        <v>600.9</v>
      </c>
      <c r="AF8" s="46">
        <v>514.5</v>
      </c>
    </row>
    <row r="9" spans="1:32" s="5" customFormat="1" ht="18.75" customHeight="1" thickTop="1">
      <c r="A9" s="47" t="s">
        <v>6</v>
      </c>
      <c r="B9" s="18" t="s">
        <v>3</v>
      </c>
      <c r="C9" s="11">
        <f>C8*45%/100</f>
        <v>1.8225</v>
      </c>
      <c r="D9" s="11">
        <f>D8*45%/100</f>
        <v>1.8976499999999998</v>
      </c>
      <c r="E9" s="11">
        <f>E8*45%/100</f>
        <v>3.2521500000000003</v>
      </c>
      <c r="F9" s="11">
        <f>F8*45%/100</f>
        <v>2.33235</v>
      </c>
      <c r="G9" s="11">
        <f>G8*30%/100</f>
        <v>2.1672</v>
      </c>
      <c r="H9" s="11">
        <f>H8*25%/100</f>
        <v>0.742</v>
      </c>
      <c r="I9" s="11">
        <f>I8*25%/100</f>
        <v>1.02075</v>
      </c>
      <c r="J9" s="11">
        <f aca="true" t="shared" si="0" ref="J9:AF9">J8*45%/100</f>
        <v>1.4854500000000002</v>
      </c>
      <c r="K9" s="11">
        <f t="shared" si="0"/>
        <v>2.1051</v>
      </c>
      <c r="L9" s="11">
        <f t="shared" si="0"/>
        <v>2.0898</v>
      </c>
      <c r="M9" s="11">
        <f t="shared" si="0"/>
        <v>2.14785</v>
      </c>
      <c r="N9" s="11">
        <f t="shared" si="0"/>
        <v>1.6434</v>
      </c>
      <c r="O9" s="11">
        <f t="shared" si="0"/>
        <v>1.926</v>
      </c>
      <c r="P9" s="11">
        <f t="shared" si="0"/>
        <v>2.79225</v>
      </c>
      <c r="Q9" s="11">
        <f t="shared" si="0"/>
        <v>1.8495000000000001</v>
      </c>
      <c r="R9" s="11">
        <f t="shared" si="0"/>
        <v>1.26405</v>
      </c>
      <c r="S9" s="11">
        <f t="shared" si="0"/>
        <v>1.81125</v>
      </c>
      <c r="T9" s="11">
        <f t="shared" si="0"/>
        <v>1.845</v>
      </c>
      <c r="U9" s="11">
        <f t="shared" si="0"/>
        <v>1.8742500000000002</v>
      </c>
      <c r="V9" s="11">
        <f t="shared" si="0"/>
        <v>2.45655</v>
      </c>
      <c r="W9" s="11">
        <f t="shared" si="0"/>
        <v>2.4808499999999998</v>
      </c>
      <c r="X9" s="11">
        <f t="shared" si="0"/>
        <v>1.72305</v>
      </c>
      <c r="Y9" s="11">
        <f t="shared" si="0"/>
        <v>2.6082</v>
      </c>
      <c r="Z9" s="11">
        <f t="shared" si="0"/>
        <v>1.8684</v>
      </c>
      <c r="AA9" s="11">
        <f t="shared" si="0"/>
        <v>1.90215</v>
      </c>
      <c r="AB9" s="11">
        <f t="shared" si="0"/>
        <v>1.5066</v>
      </c>
      <c r="AC9" s="11">
        <f t="shared" si="0"/>
        <v>2.5082999999999998</v>
      </c>
      <c r="AD9" s="11">
        <f t="shared" si="0"/>
        <v>3.4029000000000003</v>
      </c>
      <c r="AE9" s="11">
        <f t="shared" si="0"/>
        <v>2.7040499999999996</v>
      </c>
      <c r="AF9" s="11">
        <f t="shared" si="0"/>
        <v>2.3152500000000003</v>
      </c>
    </row>
    <row r="10" spans="1:32" s="8" customFormat="1" ht="18.75" customHeight="1">
      <c r="A10" s="48"/>
      <c r="B10" s="19" t="s">
        <v>13</v>
      </c>
      <c r="C10" s="12">
        <f aca="true" t="shared" si="1" ref="C10:H10">1007.68*C9</f>
        <v>1836.4968</v>
      </c>
      <c r="D10" s="12">
        <f t="shared" si="1"/>
        <v>1912.2239519999998</v>
      </c>
      <c r="E10" s="12">
        <f t="shared" si="1"/>
        <v>3277.1265120000003</v>
      </c>
      <c r="F10" s="12">
        <f t="shared" si="1"/>
        <v>2350.262448</v>
      </c>
      <c r="G10" s="12">
        <f t="shared" si="1"/>
        <v>2183.844096</v>
      </c>
      <c r="H10" s="12">
        <f t="shared" si="1"/>
        <v>747.6985599999999</v>
      </c>
      <c r="I10" s="12">
        <f aca="true" t="shared" si="2" ref="I10:AF10">1007.68*I9</f>
        <v>1028.58936</v>
      </c>
      <c r="J10" s="12">
        <f t="shared" si="2"/>
        <v>1496.858256</v>
      </c>
      <c r="K10" s="12">
        <f t="shared" si="2"/>
        <v>2121.2671680000003</v>
      </c>
      <c r="L10" s="12">
        <f t="shared" si="2"/>
        <v>2105.849664</v>
      </c>
      <c r="M10" s="12">
        <f t="shared" si="2"/>
        <v>2164.345488</v>
      </c>
      <c r="N10" s="12">
        <f t="shared" si="2"/>
        <v>1656.0213119999999</v>
      </c>
      <c r="O10" s="12">
        <f t="shared" si="2"/>
        <v>1940.7916799999998</v>
      </c>
      <c r="P10" s="12">
        <f t="shared" si="2"/>
        <v>2813.69448</v>
      </c>
      <c r="Q10" s="12">
        <f t="shared" si="2"/>
        <v>1863.70416</v>
      </c>
      <c r="R10" s="12">
        <f t="shared" si="2"/>
        <v>1273.7579039999998</v>
      </c>
      <c r="S10" s="12">
        <f t="shared" si="2"/>
        <v>1825.1604</v>
      </c>
      <c r="T10" s="12">
        <f t="shared" si="2"/>
        <v>1859.1696</v>
      </c>
      <c r="U10" s="12">
        <f t="shared" si="2"/>
        <v>1888.64424</v>
      </c>
      <c r="V10" s="12">
        <f t="shared" si="2"/>
        <v>2475.416304</v>
      </c>
      <c r="W10" s="12">
        <f t="shared" si="2"/>
        <v>2499.9029279999995</v>
      </c>
      <c r="X10" s="12">
        <f t="shared" si="2"/>
        <v>1736.2830239999998</v>
      </c>
      <c r="Y10" s="12">
        <f t="shared" si="2"/>
        <v>2628.230976</v>
      </c>
      <c r="Z10" s="12">
        <f t="shared" si="2"/>
        <v>1882.749312</v>
      </c>
      <c r="AA10" s="12">
        <f t="shared" si="2"/>
        <v>1916.7585119999999</v>
      </c>
      <c r="AB10" s="12">
        <f t="shared" si="2"/>
        <v>1518.170688</v>
      </c>
      <c r="AC10" s="12">
        <f t="shared" si="2"/>
        <v>2527.5637439999996</v>
      </c>
      <c r="AD10" s="12">
        <f t="shared" si="2"/>
        <v>3429.034272</v>
      </c>
      <c r="AE10" s="12">
        <f t="shared" si="2"/>
        <v>2724.8171039999993</v>
      </c>
      <c r="AF10" s="12">
        <f t="shared" si="2"/>
        <v>2333.03112</v>
      </c>
    </row>
    <row r="11" spans="1:32" s="5" customFormat="1" ht="18.75" customHeight="1">
      <c r="A11" s="48"/>
      <c r="B11" s="19" t="s">
        <v>2</v>
      </c>
      <c r="C11" s="3">
        <f aca="true" t="shared" si="3" ref="C11:H11">C10/C7/12</f>
        <v>0.37788</v>
      </c>
      <c r="D11" s="3">
        <f t="shared" si="3"/>
        <v>0.37788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</v>
      </c>
      <c r="I11" s="3">
        <f aca="true" t="shared" si="4" ref="I11:AF11">I10/I7/12</f>
        <v>0.2099333333333333</v>
      </c>
      <c r="J11" s="3">
        <f t="shared" si="4"/>
        <v>0.37788</v>
      </c>
      <c r="K11" s="3">
        <f t="shared" si="4"/>
        <v>0.37788000000000005</v>
      </c>
      <c r="L11" s="3">
        <f t="shared" si="4"/>
        <v>0.37788</v>
      </c>
      <c r="M11" s="3">
        <f t="shared" si="4"/>
        <v>0.37788</v>
      </c>
      <c r="N11" s="3">
        <f t="shared" si="4"/>
        <v>0.37788</v>
      </c>
      <c r="O11" s="3">
        <f t="shared" si="4"/>
        <v>0.37788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0.37788</v>
      </c>
      <c r="T11" s="3">
        <f t="shared" si="4"/>
        <v>0.37788</v>
      </c>
      <c r="U11" s="3">
        <f t="shared" si="4"/>
        <v>0.37788</v>
      </c>
      <c r="V11" s="3">
        <f t="shared" si="4"/>
        <v>0.37788</v>
      </c>
      <c r="W11" s="3">
        <f t="shared" si="4"/>
        <v>0.37788</v>
      </c>
      <c r="X11" s="3">
        <f t="shared" si="4"/>
        <v>0.37788</v>
      </c>
      <c r="Y11" s="3">
        <f t="shared" si="4"/>
        <v>0.37788</v>
      </c>
      <c r="Z11" s="3">
        <f t="shared" si="4"/>
        <v>0.37788</v>
      </c>
      <c r="AA11" s="3">
        <f t="shared" si="4"/>
        <v>0.37788</v>
      </c>
      <c r="AB11" s="3">
        <f t="shared" si="4"/>
        <v>0.37788</v>
      </c>
      <c r="AC11" s="3">
        <f t="shared" si="4"/>
        <v>0.37787999999999994</v>
      </c>
      <c r="AD11" s="3">
        <f t="shared" si="4"/>
        <v>0.37788</v>
      </c>
      <c r="AE11" s="3">
        <f t="shared" si="4"/>
        <v>0.37787999999999994</v>
      </c>
      <c r="AF11" s="3">
        <f t="shared" si="4"/>
        <v>0.37788</v>
      </c>
    </row>
    <row r="12" spans="1:32" s="5" customFormat="1" ht="18.75" customHeight="1" thickBot="1">
      <c r="A12" s="49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</row>
    <row r="13" spans="1:32" s="5" customFormat="1" ht="18.75" customHeight="1" thickTop="1">
      <c r="A13" s="48" t="s">
        <v>16</v>
      </c>
      <c r="B13" s="25" t="s">
        <v>4</v>
      </c>
      <c r="C13" s="26">
        <f>C8*10%/10</f>
        <v>4.05</v>
      </c>
      <c r="D13" s="26">
        <f>D8*10%/10</f>
        <v>4.2170000000000005</v>
      </c>
      <c r="E13" s="26">
        <f>E8*10%/10</f>
        <v>7.227000000000001</v>
      </c>
      <c r="F13" s="26">
        <f>F8*10%/10</f>
        <v>5.183</v>
      </c>
      <c r="G13" s="26">
        <f>G8*5%/10</f>
        <v>3.6119999999999997</v>
      </c>
      <c r="H13" s="26">
        <f>H8*10%/10</f>
        <v>2.9680000000000004</v>
      </c>
      <c r="I13" s="26">
        <f aca="true" t="shared" si="5" ref="I13:AF13">I8*10%/10</f>
        <v>4.083</v>
      </c>
      <c r="J13" s="26">
        <f t="shared" si="5"/>
        <v>3.3010000000000006</v>
      </c>
      <c r="K13" s="26">
        <f t="shared" si="5"/>
        <v>4.678</v>
      </c>
      <c r="L13" s="26">
        <f t="shared" si="5"/>
        <v>4.644</v>
      </c>
      <c r="M13" s="26">
        <f t="shared" si="5"/>
        <v>4.773000000000001</v>
      </c>
      <c r="N13" s="26">
        <f t="shared" si="5"/>
        <v>3.652</v>
      </c>
      <c r="O13" s="26">
        <f t="shared" si="5"/>
        <v>4.28</v>
      </c>
      <c r="P13" s="26">
        <f t="shared" si="5"/>
        <v>6.205</v>
      </c>
      <c r="Q13" s="26">
        <f t="shared" si="5"/>
        <v>4.11</v>
      </c>
      <c r="R13" s="26">
        <f t="shared" si="5"/>
        <v>2.809</v>
      </c>
      <c r="S13" s="26">
        <f t="shared" si="5"/>
        <v>4.025</v>
      </c>
      <c r="T13" s="26">
        <f t="shared" si="5"/>
        <v>4.1</v>
      </c>
      <c r="U13" s="26">
        <f t="shared" si="5"/>
        <v>4.165000000000001</v>
      </c>
      <c r="V13" s="26">
        <f t="shared" si="5"/>
        <v>5.4590000000000005</v>
      </c>
      <c r="W13" s="26">
        <f t="shared" si="5"/>
        <v>5.513</v>
      </c>
      <c r="X13" s="26">
        <f t="shared" si="5"/>
        <v>3.8289999999999997</v>
      </c>
      <c r="Y13" s="26">
        <f t="shared" si="5"/>
        <v>5.796000000000001</v>
      </c>
      <c r="Z13" s="26">
        <f t="shared" si="5"/>
        <v>4.152</v>
      </c>
      <c r="AA13" s="26">
        <f t="shared" si="5"/>
        <v>4.227</v>
      </c>
      <c r="AB13" s="26">
        <f t="shared" si="5"/>
        <v>3.3480000000000003</v>
      </c>
      <c r="AC13" s="26">
        <f t="shared" si="5"/>
        <v>5.574</v>
      </c>
      <c r="AD13" s="26">
        <f t="shared" si="5"/>
        <v>7.562</v>
      </c>
      <c r="AE13" s="26">
        <f t="shared" si="5"/>
        <v>6.009</v>
      </c>
      <c r="AF13" s="26">
        <f t="shared" si="5"/>
        <v>5.1450000000000005</v>
      </c>
    </row>
    <row r="14" spans="1:32" s="5" customFormat="1" ht="18.75" customHeight="1">
      <c r="A14" s="48"/>
      <c r="B14" s="19" t="s">
        <v>13</v>
      </c>
      <c r="C14" s="3">
        <f aca="true" t="shared" si="6" ref="C14:H14">2281.73*C13</f>
        <v>9241.0065</v>
      </c>
      <c r="D14" s="3">
        <f t="shared" si="6"/>
        <v>9622.05541</v>
      </c>
      <c r="E14" s="3">
        <f t="shared" si="6"/>
        <v>16490.062710000002</v>
      </c>
      <c r="F14" s="3">
        <f t="shared" si="6"/>
        <v>11826.20659</v>
      </c>
      <c r="G14" s="3">
        <f t="shared" si="6"/>
        <v>8241.60876</v>
      </c>
      <c r="H14" s="3">
        <f t="shared" si="6"/>
        <v>6772.174640000001</v>
      </c>
      <c r="I14" s="3">
        <f aca="true" t="shared" si="7" ref="I14:AF14">2281.73*I13</f>
        <v>9316.303590000001</v>
      </c>
      <c r="J14" s="3">
        <f t="shared" si="7"/>
        <v>7531.990730000001</v>
      </c>
      <c r="K14" s="3">
        <f t="shared" si="7"/>
        <v>10673.93294</v>
      </c>
      <c r="L14" s="3">
        <f t="shared" si="7"/>
        <v>10596.35412</v>
      </c>
      <c r="M14" s="3">
        <f t="shared" si="7"/>
        <v>10890.697290000002</v>
      </c>
      <c r="N14" s="3">
        <f t="shared" si="7"/>
        <v>8332.87796</v>
      </c>
      <c r="O14" s="3">
        <f t="shared" si="7"/>
        <v>9765.8044</v>
      </c>
      <c r="P14" s="3">
        <f t="shared" si="7"/>
        <v>14158.13465</v>
      </c>
      <c r="Q14" s="3">
        <f t="shared" si="7"/>
        <v>9377.910300000001</v>
      </c>
      <c r="R14" s="3">
        <f t="shared" si="7"/>
        <v>6409.37957</v>
      </c>
      <c r="S14" s="3">
        <f t="shared" si="7"/>
        <v>9183.96325</v>
      </c>
      <c r="T14" s="3">
        <f t="shared" si="7"/>
        <v>9355.092999999999</v>
      </c>
      <c r="U14" s="3">
        <f t="shared" si="7"/>
        <v>9503.405450000002</v>
      </c>
      <c r="V14" s="3">
        <f t="shared" si="7"/>
        <v>12455.964070000002</v>
      </c>
      <c r="W14" s="3">
        <f t="shared" si="7"/>
        <v>12579.17749</v>
      </c>
      <c r="X14" s="3">
        <f t="shared" si="7"/>
        <v>8736.74417</v>
      </c>
      <c r="Y14" s="3">
        <f t="shared" si="7"/>
        <v>13224.907080000003</v>
      </c>
      <c r="Z14" s="3">
        <f t="shared" si="7"/>
        <v>9473.74296</v>
      </c>
      <c r="AA14" s="3">
        <f t="shared" si="7"/>
        <v>9644.872710000001</v>
      </c>
      <c r="AB14" s="3">
        <f t="shared" si="7"/>
        <v>7639.232040000001</v>
      </c>
      <c r="AC14" s="3">
        <f t="shared" si="7"/>
        <v>12718.363019999999</v>
      </c>
      <c r="AD14" s="3">
        <f t="shared" si="7"/>
        <v>17254.44226</v>
      </c>
      <c r="AE14" s="3">
        <f t="shared" si="7"/>
        <v>13710.915570000001</v>
      </c>
      <c r="AF14" s="3">
        <f t="shared" si="7"/>
        <v>11739.50085</v>
      </c>
    </row>
    <row r="15" spans="1:32" s="5" customFormat="1" ht="18.75" customHeight="1">
      <c r="A15" s="48"/>
      <c r="B15" s="19" t="s">
        <v>2</v>
      </c>
      <c r="C15" s="3">
        <f aca="true" t="shared" si="8" ref="C15:H15">C14/C7/12</f>
        <v>1.9014416666666667</v>
      </c>
      <c r="D15" s="3">
        <f t="shared" si="8"/>
        <v>1.901441666666667</v>
      </c>
      <c r="E15" s="3">
        <f t="shared" si="8"/>
        <v>1.901441666666667</v>
      </c>
      <c r="F15" s="3">
        <f t="shared" si="8"/>
        <v>1.901441666666667</v>
      </c>
      <c r="G15" s="3">
        <f t="shared" si="8"/>
        <v>0.9507208333333333</v>
      </c>
      <c r="H15" s="3">
        <f t="shared" si="8"/>
        <v>1.901441666666667</v>
      </c>
      <c r="I15" s="3">
        <f aca="true" t="shared" si="9" ref="I15:AF15">I14/I7/12</f>
        <v>1.901441666666667</v>
      </c>
      <c r="J15" s="3">
        <f t="shared" si="9"/>
        <v>1.901441666666667</v>
      </c>
      <c r="K15" s="3">
        <f t="shared" si="9"/>
        <v>1.9014416666666667</v>
      </c>
      <c r="L15" s="3">
        <f t="shared" si="9"/>
        <v>1.9014416666666667</v>
      </c>
      <c r="M15" s="3">
        <f t="shared" si="9"/>
        <v>1.901441666666667</v>
      </c>
      <c r="N15" s="3">
        <f t="shared" si="9"/>
        <v>1.9014416666666667</v>
      </c>
      <c r="O15" s="3">
        <f t="shared" si="9"/>
        <v>1.901441666666667</v>
      </c>
      <c r="P15" s="3">
        <f t="shared" si="9"/>
        <v>1.9014416666666667</v>
      </c>
      <c r="Q15" s="3">
        <f t="shared" si="9"/>
        <v>1.901441666666667</v>
      </c>
      <c r="R15" s="3">
        <f t="shared" si="9"/>
        <v>1.901441666666667</v>
      </c>
      <c r="S15" s="3">
        <f t="shared" si="9"/>
        <v>1.901441666666667</v>
      </c>
      <c r="T15" s="3">
        <f t="shared" si="9"/>
        <v>1.9014416666666663</v>
      </c>
      <c r="U15" s="3">
        <f t="shared" si="9"/>
        <v>1.9014416666666671</v>
      </c>
      <c r="V15" s="3">
        <f t="shared" si="9"/>
        <v>1.901441666666667</v>
      </c>
      <c r="W15" s="3">
        <f t="shared" si="9"/>
        <v>1.901441666666667</v>
      </c>
      <c r="X15" s="3">
        <f t="shared" si="9"/>
        <v>1.9014416666666667</v>
      </c>
      <c r="Y15" s="3">
        <f t="shared" si="9"/>
        <v>1.901441666666667</v>
      </c>
      <c r="Z15" s="3">
        <f t="shared" si="9"/>
        <v>1.9014416666666667</v>
      </c>
      <c r="AA15" s="3">
        <f t="shared" si="9"/>
        <v>1.901441666666667</v>
      </c>
      <c r="AB15" s="3">
        <f t="shared" si="9"/>
        <v>1.901441666666667</v>
      </c>
      <c r="AC15" s="3">
        <f t="shared" si="9"/>
        <v>1.9014416666666667</v>
      </c>
      <c r="AD15" s="3">
        <f t="shared" si="9"/>
        <v>1.9014416666666667</v>
      </c>
      <c r="AE15" s="3">
        <f t="shared" si="9"/>
        <v>1.901441666666667</v>
      </c>
      <c r="AF15" s="3">
        <f t="shared" si="9"/>
        <v>1.9014416666666667</v>
      </c>
    </row>
    <row r="16" spans="1:32" s="5" customFormat="1" ht="18.75" customHeight="1" thickBot="1">
      <c r="A16" s="49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</row>
    <row r="17" spans="1:32" s="27" customFormat="1" ht="18.75" customHeight="1" thickTop="1">
      <c r="A17" s="47" t="s">
        <v>17</v>
      </c>
      <c r="B17" s="21" t="s">
        <v>11</v>
      </c>
      <c r="C17" s="29">
        <v>354.1</v>
      </c>
      <c r="D17" s="29">
        <v>342</v>
      </c>
      <c r="E17" s="29">
        <v>560.6</v>
      </c>
      <c r="F17" s="30">
        <v>409.5</v>
      </c>
      <c r="G17" s="29">
        <v>555.5</v>
      </c>
      <c r="H17" s="29">
        <v>263.9</v>
      </c>
      <c r="I17" s="29">
        <v>365.8</v>
      </c>
      <c r="J17" s="29">
        <v>271.2</v>
      </c>
      <c r="K17" s="29">
        <v>313.9</v>
      </c>
      <c r="L17" s="29">
        <v>380.1</v>
      </c>
      <c r="M17" s="29">
        <v>604.2</v>
      </c>
      <c r="N17" s="29">
        <v>238</v>
      </c>
      <c r="O17" s="29">
        <v>350</v>
      </c>
      <c r="P17" s="29">
        <v>416</v>
      </c>
      <c r="Q17" s="29">
        <v>363</v>
      </c>
      <c r="R17" s="29">
        <v>211</v>
      </c>
      <c r="S17" s="29">
        <v>328</v>
      </c>
      <c r="T17" s="29">
        <v>358.8</v>
      </c>
      <c r="U17" s="29">
        <v>359.1</v>
      </c>
      <c r="V17" s="29">
        <v>499.8</v>
      </c>
      <c r="W17" s="29">
        <v>509.7</v>
      </c>
      <c r="X17" s="29">
        <v>307.1</v>
      </c>
      <c r="Y17" s="29">
        <v>550.2</v>
      </c>
      <c r="Z17" s="29">
        <v>360.6</v>
      </c>
      <c r="AA17" s="29">
        <v>363.8</v>
      </c>
      <c r="AB17" s="29">
        <v>297.8</v>
      </c>
      <c r="AC17" s="29">
        <v>638</v>
      </c>
      <c r="AD17" s="29">
        <v>925</v>
      </c>
      <c r="AE17" s="29">
        <v>237.1</v>
      </c>
      <c r="AF17" s="29">
        <v>414</v>
      </c>
    </row>
    <row r="18" spans="1:33" s="5" customFormat="1" ht="18.75" customHeight="1">
      <c r="A18" s="48"/>
      <c r="B18" s="22" t="s">
        <v>4</v>
      </c>
      <c r="C18" s="14">
        <f>C17*0.05</f>
        <v>17.705000000000002</v>
      </c>
      <c r="D18" s="14">
        <f aca="true" t="shared" si="10" ref="D18:AD18">D17*0.05</f>
        <v>17.1</v>
      </c>
      <c r="E18" s="14">
        <f>E17*0.06</f>
        <v>33.636</v>
      </c>
      <c r="F18" s="14">
        <f t="shared" si="10"/>
        <v>20.475</v>
      </c>
      <c r="G18" s="14">
        <f>G17*0.1</f>
        <v>55.550000000000004</v>
      </c>
      <c r="H18" s="14">
        <f>H17*0.033</f>
        <v>8.7087</v>
      </c>
      <c r="I18" s="14">
        <f t="shared" si="10"/>
        <v>18.290000000000003</v>
      </c>
      <c r="J18" s="14">
        <f>J17*0.04</f>
        <v>10.847999999999999</v>
      </c>
      <c r="K18" s="14">
        <f t="shared" si="10"/>
        <v>15.695</v>
      </c>
      <c r="L18" s="14">
        <f t="shared" si="10"/>
        <v>19.005000000000003</v>
      </c>
      <c r="M18" s="14">
        <f>M17*0.04</f>
        <v>24.168000000000003</v>
      </c>
      <c r="N18" s="14">
        <f>N17*0.07</f>
        <v>16.66</v>
      </c>
      <c r="O18" s="14">
        <f>O17*0.06</f>
        <v>21</v>
      </c>
      <c r="P18" s="14">
        <f>P17*0.07</f>
        <v>29.120000000000005</v>
      </c>
      <c r="Q18" s="14">
        <f t="shared" si="10"/>
        <v>18.150000000000002</v>
      </c>
      <c r="R18" s="14">
        <f>R17*0.04</f>
        <v>8.44</v>
      </c>
      <c r="S18" s="14">
        <f t="shared" si="10"/>
        <v>16.400000000000002</v>
      </c>
      <c r="T18" s="14">
        <f t="shared" si="10"/>
        <v>17.94</v>
      </c>
      <c r="U18" s="14">
        <f t="shared" si="10"/>
        <v>17.955000000000002</v>
      </c>
      <c r="V18" s="14">
        <f t="shared" si="10"/>
        <v>24.990000000000002</v>
      </c>
      <c r="W18" s="14">
        <f t="shared" si="10"/>
        <v>25.485</v>
      </c>
      <c r="X18" s="14">
        <f t="shared" si="10"/>
        <v>15.355000000000002</v>
      </c>
      <c r="Y18" s="14">
        <f t="shared" si="10"/>
        <v>27.510000000000005</v>
      </c>
      <c r="Z18" s="14">
        <f t="shared" si="10"/>
        <v>18.03</v>
      </c>
      <c r="AA18" s="14">
        <f t="shared" si="10"/>
        <v>18.19</v>
      </c>
      <c r="AB18" s="14">
        <f>AB17*0.04</f>
        <v>11.912</v>
      </c>
      <c r="AC18" s="14">
        <f t="shared" si="10"/>
        <v>31.900000000000002</v>
      </c>
      <c r="AD18" s="14">
        <f t="shared" si="10"/>
        <v>46.25</v>
      </c>
      <c r="AE18" s="14">
        <f>AE17*0.15</f>
        <v>35.565</v>
      </c>
      <c r="AF18" s="14">
        <f>AF17*0.09</f>
        <v>37.26</v>
      </c>
      <c r="AG18" s="14"/>
    </row>
    <row r="19" spans="1:32" s="5" customFormat="1" ht="18.75" customHeight="1">
      <c r="A19" s="48"/>
      <c r="B19" s="19" t="s">
        <v>13</v>
      </c>
      <c r="C19" s="2">
        <f aca="true" t="shared" si="11" ref="C19:H19">445.14*C18</f>
        <v>7881.203700000001</v>
      </c>
      <c r="D19" s="2">
        <f t="shared" si="11"/>
        <v>7611.894</v>
      </c>
      <c r="E19" s="2">
        <f t="shared" si="11"/>
        <v>14972.72904</v>
      </c>
      <c r="F19" s="2">
        <f t="shared" si="11"/>
        <v>9114.2415</v>
      </c>
      <c r="G19" s="2">
        <f t="shared" si="11"/>
        <v>24727.527000000002</v>
      </c>
      <c r="H19" s="2">
        <f t="shared" si="11"/>
        <v>3876.590718</v>
      </c>
      <c r="I19" s="2">
        <f aca="true" t="shared" si="12" ref="I19:AF19">445.14*I18</f>
        <v>8141.610600000001</v>
      </c>
      <c r="J19" s="2">
        <f t="shared" si="12"/>
        <v>4828.87872</v>
      </c>
      <c r="K19" s="2">
        <f t="shared" si="12"/>
        <v>6986.4723</v>
      </c>
      <c r="L19" s="2">
        <f t="shared" si="12"/>
        <v>8459.8857</v>
      </c>
      <c r="M19" s="2">
        <f t="shared" si="12"/>
        <v>10758.143520000001</v>
      </c>
      <c r="N19" s="2">
        <f t="shared" si="12"/>
        <v>7416.0324</v>
      </c>
      <c r="O19" s="2">
        <f t="shared" si="12"/>
        <v>9347.94</v>
      </c>
      <c r="P19" s="2">
        <f t="shared" si="12"/>
        <v>12962.476800000002</v>
      </c>
      <c r="Q19" s="2">
        <f t="shared" si="12"/>
        <v>8079.291000000001</v>
      </c>
      <c r="R19" s="2">
        <f t="shared" si="12"/>
        <v>3756.9815999999996</v>
      </c>
      <c r="S19" s="2">
        <f t="shared" si="12"/>
        <v>7300.296</v>
      </c>
      <c r="T19" s="2">
        <f t="shared" si="12"/>
        <v>7985.8116</v>
      </c>
      <c r="U19" s="2">
        <f t="shared" si="12"/>
        <v>7992.488700000001</v>
      </c>
      <c r="V19" s="2">
        <f t="shared" si="12"/>
        <v>11124.0486</v>
      </c>
      <c r="W19" s="2">
        <f t="shared" si="12"/>
        <v>11344.392899999999</v>
      </c>
      <c r="X19" s="2">
        <f t="shared" si="12"/>
        <v>6835.124700000001</v>
      </c>
      <c r="Y19" s="2">
        <f t="shared" si="12"/>
        <v>12245.801400000002</v>
      </c>
      <c r="Z19" s="2">
        <f t="shared" si="12"/>
        <v>8025.8742</v>
      </c>
      <c r="AA19" s="2">
        <f t="shared" si="12"/>
        <v>8097.096600000001</v>
      </c>
      <c r="AB19" s="2">
        <f t="shared" si="12"/>
        <v>5302.507680000001</v>
      </c>
      <c r="AC19" s="2">
        <f t="shared" si="12"/>
        <v>14199.966</v>
      </c>
      <c r="AD19" s="2">
        <f t="shared" si="12"/>
        <v>20587.725</v>
      </c>
      <c r="AE19" s="2">
        <f t="shared" si="12"/>
        <v>15831.404099999998</v>
      </c>
      <c r="AF19" s="2">
        <f t="shared" si="12"/>
        <v>16585.9164</v>
      </c>
    </row>
    <row r="20" spans="1:32" s="5" customFormat="1" ht="18.75" customHeight="1">
      <c r="A20" s="48"/>
      <c r="B20" s="19" t="s">
        <v>2</v>
      </c>
      <c r="C20" s="3">
        <f aca="true" t="shared" si="13" ref="C20:H20">C19/C7/12</f>
        <v>1.621646851851852</v>
      </c>
      <c r="D20" s="3">
        <f t="shared" si="13"/>
        <v>1.5042079677495852</v>
      </c>
      <c r="E20" s="3">
        <f t="shared" si="13"/>
        <v>1.7264804483188045</v>
      </c>
      <c r="F20" s="3">
        <f t="shared" si="13"/>
        <v>1.4654063766158598</v>
      </c>
      <c r="G20" s="3">
        <f t="shared" si="13"/>
        <v>2.852474044850499</v>
      </c>
      <c r="H20" s="3">
        <f t="shared" si="13"/>
        <v>1.0884407900943396</v>
      </c>
      <c r="I20" s="3">
        <f aca="true" t="shared" si="14" ref="I20:AF20">I19/I7/12</f>
        <v>1.661688831741367</v>
      </c>
      <c r="J20" s="3">
        <f t="shared" si="14"/>
        <v>1.2190444107846106</v>
      </c>
      <c r="K20" s="3">
        <f t="shared" si="14"/>
        <v>1.2445618319794785</v>
      </c>
      <c r="L20" s="3">
        <f t="shared" si="14"/>
        <v>1.5180673449612405</v>
      </c>
      <c r="M20" s="3">
        <f t="shared" si="14"/>
        <v>1.8782986800754244</v>
      </c>
      <c r="N20" s="3">
        <f t="shared" si="14"/>
        <v>1.6922308324205915</v>
      </c>
      <c r="O20" s="3">
        <f t="shared" si="14"/>
        <v>1.8200817757009347</v>
      </c>
      <c r="P20" s="3">
        <f t="shared" si="14"/>
        <v>1.7408644641418214</v>
      </c>
      <c r="Q20" s="3">
        <f t="shared" si="14"/>
        <v>1.6381368613138687</v>
      </c>
      <c r="R20" s="3">
        <f t="shared" si="14"/>
        <v>1.1145667497330012</v>
      </c>
      <c r="S20" s="3">
        <f t="shared" si="14"/>
        <v>1.511448447204969</v>
      </c>
      <c r="T20" s="3">
        <f t="shared" si="14"/>
        <v>1.6231324390243902</v>
      </c>
      <c r="U20" s="3">
        <f t="shared" si="14"/>
        <v>1.5991373949579835</v>
      </c>
      <c r="V20" s="3">
        <f t="shared" si="14"/>
        <v>1.698120626488368</v>
      </c>
      <c r="W20" s="3">
        <f t="shared" si="14"/>
        <v>1.714794259024125</v>
      </c>
      <c r="X20" s="3">
        <f t="shared" si="14"/>
        <v>1.487578284147297</v>
      </c>
      <c r="Y20" s="3">
        <f t="shared" si="14"/>
        <v>1.76066847826087</v>
      </c>
      <c r="Z20" s="3">
        <f t="shared" si="14"/>
        <v>1.6108450144508673</v>
      </c>
      <c r="AA20" s="3">
        <f t="shared" si="14"/>
        <v>1.596304826117814</v>
      </c>
      <c r="AB20" s="3">
        <f t="shared" si="14"/>
        <v>1.319819713261649</v>
      </c>
      <c r="AC20" s="3">
        <f t="shared" si="14"/>
        <v>2.1229467168998926</v>
      </c>
      <c r="AD20" s="3">
        <f t="shared" si="14"/>
        <v>2.268769836022216</v>
      </c>
      <c r="AE20" s="3">
        <f t="shared" si="14"/>
        <v>2.195512855716425</v>
      </c>
      <c r="AF20" s="3">
        <f t="shared" si="14"/>
        <v>2.6864134110787172</v>
      </c>
    </row>
    <row r="21" spans="1:32" s="5" customFormat="1" ht="18.75" customHeight="1" thickBot="1">
      <c r="A21" s="49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</row>
    <row r="22" spans="1:32" s="5" customFormat="1" ht="18.75" customHeight="1" thickTop="1">
      <c r="A22" s="50" t="s">
        <v>39</v>
      </c>
      <c r="B22" s="34" t="s">
        <v>13</v>
      </c>
      <c r="C22" s="35">
        <v>7500</v>
      </c>
      <c r="D22" s="35">
        <v>7500</v>
      </c>
      <c r="E22" s="35">
        <v>7500</v>
      </c>
      <c r="F22" s="35">
        <v>7500</v>
      </c>
      <c r="G22" s="35">
        <v>7500</v>
      </c>
      <c r="H22" s="35">
        <v>7500</v>
      </c>
      <c r="I22" s="35">
        <v>7500</v>
      </c>
      <c r="J22" s="35">
        <v>7500</v>
      </c>
      <c r="K22" s="35">
        <v>7500</v>
      </c>
      <c r="L22" s="35">
        <v>7500</v>
      </c>
      <c r="M22" s="35">
        <v>7500</v>
      </c>
      <c r="N22" s="35">
        <v>7500</v>
      </c>
      <c r="O22" s="35">
        <v>7500</v>
      </c>
      <c r="P22" s="35">
        <v>7500</v>
      </c>
      <c r="Q22" s="35">
        <v>7500</v>
      </c>
      <c r="R22" s="35">
        <v>7500</v>
      </c>
      <c r="S22" s="35">
        <v>7500</v>
      </c>
      <c r="T22" s="35">
        <v>7500</v>
      </c>
      <c r="U22" s="35">
        <v>7500</v>
      </c>
      <c r="V22" s="35">
        <v>7500</v>
      </c>
      <c r="W22" s="35">
        <v>7500</v>
      </c>
      <c r="X22" s="35">
        <v>7500</v>
      </c>
      <c r="Y22" s="35">
        <v>7500</v>
      </c>
      <c r="Z22" s="35">
        <v>7500</v>
      </c>
      <c r="AA22" s="35">
        <v>7500</v>
      </c>
      <c r="AB22" s="35">
        <v>7500</v>
      </c>
      <c r="AC22" s="35">
        <v>7500</v>
      </c>
      <c r="AD22" s="35">
        <v>7500</v>
      </c>
      <c r="AE22" s="35">
        <v>2500</v>
      </c>
      <c r="AF22" s="35">
        <v>2500</v>
      </c>
    </row>
    <row r="23" spans="1:32" s="5" customFormat="1" ht="18.75" customHeight="1">
      <c r="A23" s="51"/>
      <c r="B23" s="34" t="s">
        <v>2</v>
      </c>
      <c r="C23" s="35">
        <f>C22/C7/24</f>
        <v>0.7716049382716049</v>
      </c>
      <c r="D23" s="35">
        <f aca="true" t="shared" si="15" ref="D23:AF23">D22/D7/24</f>
        <v>0.7410481384870762</v>
      </c>
      <c r="E23" s="35">
        <f t="shared" si="15"/>
        <v>0.43240625432406254</v>
      </c>
      <c r="F23" s="35">
        <f t="shared" si="15"/>
        <v>0.6029326644800309</v>
      </c>
      <c r="G23" s="35">
        <f t="shared" si="15"/>
        <v>0.4325858250276855</v>
      </c>
      <c r="H23" s="35">
        <f t="shared" si="15"/>
        <v>1.0528975741239892</v>
      </c>
      <c r="I23" s="35">
        <f t="shared" si="15"/>
        <v>0.7653686015184912</v>
      </c>
      <c r="J23" s="35">
        <f t="shared" si="15"/>
        <v>0.9466828233868524</v>
      </c>
      <c r="K23" s="35">
        <f t="shared" si="15"/>
        <v>0.6680205215904232</v>
      </c>
      <c r="L23" s="35">
        <f t="shared" si="15"/>
        <v>0.6729112833763997</v>
      </c>
      <c r="M23" s="35">
        <f t="shared" si="15"/>
        <v>0.6547244919337942</v>
      </c>
      <c r="N23" s="35">
        <f t="shared" si="15"/>
        <v>0.8556955093099671</v>
      </c>
      <c r="O23" s="35">
        <f t="shared" si="15"/>
        <v>0.7301401869158878</v>
      </c>
      <c r="P23" s="35">
        <f t="shared" si="15"/>
        <v>0.5036261079774376</v>
      </c>
      <c r="Q23" s="35">
        <f t="shared" si="15"/>
        <v>0.7603406326034063</v>
      </c>
      <c r="R23" s="35">
        <f t="shared" si="15"/>
        <v>1.1124955500178</v>
      </c>
      <c r="S23" s="35">
        <f t="shared" si="15"/>
        <v>0.7763975155279503</v>
      </c>
      <c r="T23" s="35">
        <f t="shared" si="15"/>
        <v>0.7621951219512195</v>
      </c>
      <c r="U23" s="35">
        <f t="shared" si="15"/>
        <v>0.7503001200480193</v>
      </c>
      <c r="V23" s="35">
        <f t="shared" si="15"/>
        <v>0.5724491665140136</v>
      </c>
      <c r="W23" s="35">
        <f t="shared" si="15"/>
        <v>0.56684200979503</v>
      </c>
      <c r="X23" s="35">
        <f t="shared" si="15"/>
        <v>0.8161399843301124</v>
      </c>
      <c r="Y23" s="35">
        <f t="shared" si="15"/>
        <v>0.5391649413388544</v>
      </c>
      <c r="Z23" s="35">
        <f t="shared" si="15"/>
        <v>0.7526493256262042</v>
      </c>
      <c r="AA23" s="35">
        <f t="shared" si="15"/>
        <v>0.7392950082801041</v>
      </c>
      <c r="AB23" s="35">
        <f t="shared" si="15"/>
        <v>0.9333930704898447</v>
      </c>
      <c r="AC23" s="35">
        <f t="shared" si="15"/>
        <v>0.5606386795837819</v>
      </c>
      <c r="AD23" s="35">
        <f t="shared" si="15"/>
        <v>0.4132504628405183</v>
      </c>
      <c r="AE23" s="35">
        <f t="shared" si="15"/>
        <v>0.17335108448438455</v>
      </c>
      <c r="AF23" s="35">
        <f t="shared" si="15"/>
        <v>0.2024619371558147</v>
      </c>
    </row>
    <row r="24" spans="1:32" s="5" customFormat="1" ht="18.75" customHeight="1" thickBot="1">
      <c r="A24" s="52"/>
      <c r="B24" s="36" t="s">
        <v>0</v>
      </c>
      <c r="C24" s="37" t="s">
        <v>40</v>
      </c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37" t="s">
        <v>40</v>
      </c>
      <c r="Q24" s="37" t="s">
        <v>40</v>
      </c>
      <c r="R24" s="37" t="s">
        <v>40</v>
      </c>
      <c r="S24" s="37" t="s">
        <v>40</v>
      </c>
      <c r="T24" s="37" t="s">
        <v>40</v>
      </c>
      <c r="U24" s="37" t="s">
        <v>40</v>
      </c>
      <c r="V24" s="37" t="s">
        <v>40</v>
      </c>
      <c r="W24" s="37" t="s">
        <v>40</v>
      </c>
      <c r="X24" s="37" t="s">
        <v>40</v>
      </c>
      <c r="Y24" s="37" t="s">
        <v>40</v>
      </c>
      <c r="Z24" s="37" t="s">
        <v>40</v>
      </c>
      <c r="AA24" s="37" t="s">
        <v>40</v>
      </c>
      <c r="AB24" s="37" t="s">
        <v>40</v>
      </c>
      <c r="AC24" s="37" t="s">
        <v>40</v>
      </c>
      <c r="AD24" s="37" t="s">
        <v>40</v>
      </c>
      <c r="AE24" s="37" t="s">
        <v>40</v>
      </c>
      <c r="AF24" s="37" t="s">
        <v>40</v>
      </c>
    </row>
    <row r="25" spans="1:32" s="5" customFormat="1" ht="18.75" customHeight="1" thickTop="1">
      <c r="A25" s="47" t="s">
        <v>18</v>
      </c>
      <c r="B25" s="18" t="s">
        <v>5</v>
      </c>
      <c r="C25" s="15">
        <f>C8*0.7%</f>
        <v>2.8349999999999995</v>
      </c>
      <c r="D25" s="15">
        <f>D8*0.7%</f>
        <v>2.9518999999999997</v>
      </c>
      <c r="E25" s="15">
        <f>E8*0.7%</f>
        <v>5.0588999999999995</v>
      </c>
      <c r="F25" s="15">
        <f>F8*0.7%</f>
        <v>3.6280999999999994</v>
      </c>
      <c r="G25" s="15">
        <f>G8*0.5%</f>
        <v>3.612</v>
      </c>
      <c r="H25" s="15">
        <f aca="true" t="shared" si="16" ref="H25:AF25">H8*0.7%</f>
        <v>2.0776</v>
      </c>
      <c r="I25" s="15">
        <f t="shared" si="16"/>
        <v>2.8581</v>
      </c>
      <c r="J25" s="15">
        <f t="shared" si="16"/>
        <v>2.3106999999999998</v>
      </c>
      <c r="K25" s="15">
        <f t="shared" si="16"/>
        <v>3.2746</v>
      </c>
      <c r="L25" s="15">
        <f t="shared" si="16"/>
        <v>3.2507999999999995</v>
      </c>
      <c r="M25" s="15">
        <f t="shared" si="16"/>
        <v>3.3410999999999995</v>
      </c>
      <c r="N25" s="15">
        <f t="shared" si="16"/>
        <v>2.5563999999999996</v>
      </c>
      <c r="O25" s="15">
        <f t="shared" si="16"/>
        <v>2.9959999999999996</v>
      </c>
      <c r="P25" s="15">
        <f t="shared" si="16"/>
        <v>4.3435</v>
      </c>
      <c r="Q25" s="15">
        <f t="shared" si="16"/>
        <v>2.877</v>
      </c>
      <c r="R25" s="15">
        <f t="shared" si="16"/>
        <v>1.9662999999999997</v>
      </c>
      <c r="S25" s="15">
        <f t="shared" si="16"/>
        <v>2.8175</v>
      </c>
      <c r="T25" s="15">
        <f t="shared" si="16"/>
        <v>2.8699999999999997</v>
      </c>
      <c r="U25" s="15">
        <f t="shared" si="16"/>
        <v>2.9154999999999998</v>
      </c>
      <c r="V25" s="15">
        <f t="shared" si="16"/>
        <v>3.8212999999999995</v>
      </c>
      <c r="W25" s="15">
        <f t="shared" si="16"/>
        <v>3.8590999999999993</v>
      </c>
      <c r="X25" s="15">
        <f t="shared" si="16"/>
        <v>2.6802999999999995</v>
      </c>
      <c r="Y25" s="15">
        <f t="shared" si="16"/>
        <v>4.0572</v>
      </c>
      <c r="Z25" s="15">
        <f t="shared" si="16"/>
        <v>2.9063999999999997</v>
      </c>
      <c r="AA25" s="15">
        <f t="shared" si="16"/>
        <v>2.9588999999999994</v>
      </c>
      <c r="AB25" s="15">
        <f t="shared" si="16"/>
        <v>2.3436</v>
      </c>
      <c r="AC25" s="15">
        <f t="shared" si="16"/>
        <v>3.9017999999999993</v>
      </c>
      <c r="AD25" s="15">
        <f t="shared" si="16"/>
        <v>5.2934</v>
      </c>
      <c r="AE25" s="15">
        <f t="shared" si="16"/>
        <v>4.2063</v>
      </c>
      <c r="AF25" s="15">
        <f t="shared" si="16"/>
        <v>3.6014999999999997</v>
      </c>
    </row>
    <row r="26" spans="1:32" s="5" customFormat="1" ht="18.75" customHeight="1">
      <c r="A26" s="48"/>
      <c r="B26" s="19" t="s">
        <v>13</v>
      </c>
      <c r="C26" s="14">
        <f aca="true" t="shared" si="17" ref="C26:H26">45.32*C25</f>
        <v>128.48219999999998</v>
      </c>
      <c r="D26" s="14">
        <f t="shared" si="17"/>
        <v>133.78010799999998</v>
      </c>
      <c r="E26" s="14">
        <f t="shared" si="17"/>
        <v>229.26934799999998</v>
      </c>
      <c r="F26" s="14">
        <f t="shared" si="17"/>
        <v>164.42549199999996</v>
      </c>
      <c r="G26" s="14">
        <f t="shared" si="17"/>
        <v>163.69584</v>
      </c>
      <c r="H26" s="14">
        <f t="shared" si="17"/>
        <v>94.156832</v>
      </c>
      <c r="I26" s="14">
        <f aca="true" t="shared" si="18" ref="I26:AF26">45.32*I25</f>
        <v>129.529092</v>
      </c>
      <c r="J26" s="14">
        <f t="shared" si="18"/>
        <v>104.720924</v>
      </c>
      <c r="K26" s="14">
        <f t="shared" si="18"/>
        <v>148.404872</v>
      </c>
      <c r="L26" s="14">
        <f t="shared" si="18"/>
        <v>147.32625599999997</v>
      </c>
      <c r="M26" s="14">
        <f t="shared" si="18"/>
        <v>151.41865199999998</v>
      </c>
      <c r="N26" s="14">
        <f t="shared" si="18"/>
        <v>115.85604799999999</v>
      </c>
      <c r="O26" s="14">
        <f t="shared" si="18"/>
        <v>135.77872</v>
      </c>
      <c r="P26" s="14">
        <f t="shared" si="18"/>
        <v>196.84742</v>
      </c>
      <c r="Q26" s="14">
        <f t="shared" si="18"/>
        <v>130.38564</v>
      </c>
      <c r="R26" s="14">
        <f t="shared" si="18"/>
        <v>89.11271599999999</v>
      </c>
      <c r="S26" s="14">
        <f t="shared" si="18"/>
        <v>127.6891</v>
      </c>
      <c r="T26" s="14">
        <f t="shared" si="18"/>
        <v>130.0684</v>
      </c>
      <c r="U26" s="14">
        <f t="shared" si="18"/>
        <v>132.13046</v>
      </c>
      <c r="V26" s="14">
        <f t="shared" si="18"/>
        <v>173.18131599999998</v>
      </c>
      <c r="W26" s="14">
        <f t="shared" si="18"/>
        <v>174.89441199999996</v>
      </c>
      <c r="X26" s="14">
        <f t="shared" si="18"/>
        <v>121.47119599999998</v>
      </c>
      <c r="Y26" s="14">
        <f t="shared" si="18"/>
        <v>183.87230399999999</v>
      </c>
      <c r="Z26" s="14">
        <f t="shared" si="18"/>
        <v>131.71804799999998</v>
      </c>
      <c r="AA26" s="14">
        <f t="shared" si="18"/>
        <v>134.09734799999998</v>
      </c>
      <c r="AB26" s="14">
        <f t="shared" si="18"/>
        <v>106.211952</v>
      </c>
      <c r="AC26" s="14">
        <f t="shared" si="18"/>
        <v>176.82957599999997</v>
      </c>
      <c r="AD26" s="14">
        <f t="shared" si="18"/>
        <v>239.89688800000002</v>
      </c>
      <c r="AE26" s="14">
        <f t="shared" si="18"/>
        <v>190.629516</v>
      </c>
      <c r="AF26" s="14">
        <f t="shared" si="18"/>
        <v>163.21998</v>
      </c>
    </row>
    <row r="27" spans="1:32" s="5" customFormat="1" ht="18.75" customHeight="1">
      <c r="A27" s="48"/>
      <c r="B27" s="19" t="s">
        <v>2</v>
      </c>
      <c r="C27" s="14">
        <f aca="true" t="shared" si="19" ref="C27:AF27">C26/C7/12</f>
        <v>0.026436666666666664</v>
      </c>
      <c r="D27" s="14">
        <f t="shared" si="19"/>
        <v>0.026436666666666664</v>
      </c>
      <c r="E27" s="14">
        <f t="shared" si="19"/>
        <v>0.026436666666666664</v>
      </c>
      <c r="F27" s="14">
        <f t="shared" si="19"/>
        <v>0.026436666666666664</v>
      </c>
      <c r="G27" s="14">
        <f t="shared" si="19"/>
        <v>0.018883333333333335</v>
      </c>
      <c r="H27" s="14">
        <f t="shared" si="19"/>
        <v>0.026436666666666664</v>
      </c>
      <c r="I27" s="14">
        <f t="shared" si="19"/>
        <v>0.026436666666666664</v>
      </c>
      <c r="J27" s="14">
        <f t="shared" si="19"/>
        <v>0.026436666666666664</v>
      </c>
      <c r="K27" s="14">
        <f t="shared" si="19"/>
        <v>0.026436666666666667</v>
      </c>
      <c r="L27" s="14">
        <f t="shared" si="19"/>
        <v>0.026436666666666664</v>
      </c>
      <c r="M27" s="14">
        <f t="shared" si="19"/>
        <v>0.026436666666666664</v>
      </c>
      <c r="N27" s="14">
        <f t="shared" si="19"/>
        <v>0.026436666666666664</v>
      </c>
      <c r="O27" s="14">
        <f t="shared" si="19"/>
        <v>0.026436666666666664</v>
      </c>
      <c r="P27" s="14">
        <f t="shared" si="19"/>
        <v>0.026436666666666667</v>
      </c>
      <c r="Q27" s="14">
        <f t="shared" si="19"/>
        <v>0.026436666666666664</v>
      </c>
      <c r="R27" s="14">
        <f t="shared" si="19"/>
        <v>0.026436666666666667</v>
      </c>
      <c r="S27" s="14">
        <f t="shared" si="19"/>
        <v>0.026436666666666664</v>
      </c>
      <c r="T27" s="14">
        <f t="shared" si="19"/>
        <v>0.026436666666666664</v>
      </c>
      <c r="U27" s="14">
        <f t="shared" si="19"/>
        <v>0.026436666666666667</v>
      </c>
      <c r="V27" s="14">
        <f t="shared" si="19"/>
        <v>0.026436666666666664</v>
      </c>
      <c r="W27" s="14">
        <f t="shared" si="19"/>
        <v>0.026436666666666664</v>
      </c>
      <c r="X27" s="14">
        <f t="shared" si="19"/>
        <v>0.026436666666666664</v>
      </c>
      <c r="Y27" s="14">
        <f t="shared" si="19"/>
        <v>0.026436666666666664</v>
      </c>
      <c r="Z27" s="14">
        <f t="shared" si="19"/>
        <v>0.026436666666666664</v>
      </c>
      <c r="AA27" s="14">
        <f t="shared" si="19"/>
        <v>0.026436666666666664</v>
      </c>
      <c r="AB27" s="14">
        <f t="shared" si="19"/>
        <v>0.026436666666666664</v>
      </c>
      <c r="AC27" s="14">
        <f t="shared" si="19"/>
        <v>0.026436666666666664</v>
      </c>
      <c r="AD27" s="14">
        <f t="shared" si="19"/>
        <v>0.026436666666666667</v>
      </c>
      <c r="AE27" s="14">
        <f t="shared" si="19"/>
        <v>0.026436666666666667</v>
      </c>
      <c r="AF27" s="14">
        <f t="shared" si="19"/>
        <v>0.026436666666666664</v>
      </c>
    </row>
    <row r="28" spans="1:32" s="5" customFormat="1" ht="18.75" customHeight="1" thickBot="1">
      <c r="A28" s="49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</row>
    <row r="29" spans="1:32" s="27" customFormat="1" ht="18.75" customHeight="1" thickTop="1">
      <c r="A29" s="47" t="s">
        <v>19</v>
      </c>
      <c r="B29" s="21" t="s">
        <v>15</v>
      </c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  <c r="I29" s="28" t="s">
        <v>22</v>
      </c>
      <c r="J29" s="28" t="s">
        <v>23</v>
      </c>
      <c r="K29" s="28" t="s">
        <v>23</v>
      </c>
      <c r="L29" s="28" t="s">
        <v>23</v>
      </c>
      <c r="M29" s="28" t="s">
        <v>31</v>
      </c>
      <c r="N29" s="28" t="s">
        <v>21</v>
      </c>
      <c r="O29" s="28" t="s">
        <v>21</v>
      </c>
      <c r="P29" s="28" t="s">
        <v>21</v>
      </c>
      <c r="Q29" s="28" t="s">
        <v>30</v>
      </c>
      <c r="R29" s="28" t="s">
        <v>26</v>
      </c>
      <c r="S29" s="28" t="s">
        <v>30</v>
      </c>
      <c r="T29" s="28" t="s">
        <v>26</v>
      </c>
      <c r="U29" s="28" t="s">
        <v>30</v>
      </c>
      <c r="V29" s="28" t="s">
        <v>23</v>
      </c>
      <c r="W29" s="28" t="s">
        <v>23</v>
      </c>
      <c r="X29" s="28" t="s">
        <v>26</v>
      </c>
      <c r="Y29" s="28" t="s">
        <v>32</v>
      </c>
      <c r="Z29" s="28" t="s">
        <v>30</v>
      </c>
      <c r="AA29" s="28" t="s">
        <v>30</v>
      </c>
      <c r="AB29" s="28" t="s">
        <v>27</v>
      </c>
      <c r="AC29" s="28" t="s">
        <v>23</v>
      </c>
      <c r="AD29" s="28" t="s">
        <v>32</v>
      </c>
      <c r="AE29" s="28" t="s">
        <v>33</v>
      </c>
      <c r="AF29" s="28" t="s">
        <v>21</v>
      </c>
    </row>
    <row r="30" spans="1:32" s="5" customFormat="1" ht="18.75" customHeight="1">
      <c r="A30" s="48"/>
      <c r="B30" s="23" t="s">
        <v>4</v>
      </c>
      <c r="C30" s="4">
        <f aca="true" t="shared" si="20" ref="C30:H30">C29*8%</f>
        <v>1.28</v>
      </c>
      <c r="D30" s="4">
        <f t="shared" si="20"/>
        <v>1.28</v>
      </c>
      <c r="E30" s="4">
        <f t="shared" si="20"/>
        <v>1.28</v>
      </c>
      <c r="F30" s="4">
        <f t="shared" si="20"/>
        <v>1.28</v>
      </c>
      <c r="G30" s="4">
        <f t="shared" si="20"/>
        <v>1.28</v>
      </c>
      <c r="H30" s="4">
        <f t="shared" si="20"/>
        <v>1.28</v>
      </c>
      <c r="I30" s="4">
        <f aca="true" t="shared" si="21" ref="I30:AF30">I29*8%</f>
        <v>0.96</v>
      </c>
      <c r="J30" s="4">
        <f t="shared" si="21"/>
        <v>1.28</v>
      </c>
      <c r="K30" s="4">
        <f t="shared" si="21"/>
        <v>1.28</v>
      </c>
      <c r="L30" s="4">
        <f t="shared" si="21"/>
        <v>1.28</v>
      </c>
      <c r="M30" s="4">
        <f t="shared" si="21"/>
        <v>1.52</v>
      </c>
      <c r="N30" s="4">
        <f t="shared" si="21"/>
        <v>0</v>
      </c>
      <c r="O30" s="4">
        <f t="shared" si="21"/>
        <v>0</v>
      </c>
      <c r="P30" s="4">
        <f t="shared" si="21"/>
        <v>0</v>
      </c>
      <c r="Q30" s="4">
        <f t="shared" si="21"/>
        <v>1.44</v>
      </c>
      <c r="R30" s="4">
        <f t="shared" si="21"/>
        <v>0.64</v>
      </c>
      <c r="S30" s="4">
        <f t="shared" si="21"/>
        <v>1.44</v>
      </c>
      <c r="T30" s="4">
        <f t="shared" si="21"/>
        <v>0.64</v>
      </c>
      <c r="U30" s="4">
        <f t="shared" si="21"/>
        <v>1.44</v>
      </c>
      <c r="V30" s="4">
        <f t="shared" si="21"/>
        <v>1.28</v>
      </c>
      <c r="W30" s="4">
        <f t="shared" si="21"/>
        <v>1.28</v>
      </c>
      <c r="X30" s="4">
        <f t="shared" si="21"/>
        <v>0.64</v>
      </c>
      <c r="Y30" s="4">
        <f t="shared" si="21"/>
        <v>1.6</v>
      </c>
      <c r="Z30" s="4">
        <f t="shared" si="21"/>
        <v>1.44</v>
      </c>
      <c r="AA30" s="4">
        <f t="shared" si="21"/>
        <v>1.44</v>
      </c>
      <c r="AB30" s="4">
        <f t="shared" si="21"/>
        <v>0.8</v>
      </c>
      <c r="AC30" s="4">
        <f t="shared" si="21"/>
        <v>1.28</v>
      </c>
      <c r="AD30" s="4">
        <f t="shared" si="21"/>
        <v>1.6</v>
      </c>
      <c r="AE30" s="4">
        <f t="shared" si="21"/>
        <v>1.92</v>
      </c>
      <c r="AF30" s="4">
        <f t="shared" si="21"/>
        <v>0</v>
      </c>
    </row>
    <row r="31" spans="1:32" s="5" customFormat="1" ht="18.75" customHeight="1">
      <c r="A31" s="48"/>
      <c r="B31" s="24" t="s">
        <v>1</v>
      </c>
      <c r="C31" s="2">
        <f aca="true" t="shared" si="22" ref="C31:H31">C30*1209.48</f>
        <v>1548.1344000000001</v>
      </c>
      <c r="D31" s="2">
        <f t="shared" si="22"/>
        <v>1548.1344000000001</v>
      </c>
      <c r="E31" s="2">
        <f t="shared" si="22"/>
        <v>1548.1344000000001</v>
      </c>
      <c r="F31" s="2">
        <f t="shared" si="22"/>
        <v>1548.1344000000001</v>
      </c>
      <c r="G31" s="2">
        <f t="shared" si="22"/>
        <v>1548.1344000000001</v>
      </c>
      <c r="H31" s="2">
        <f t="shared" si="22"/>
        <v>1548.1344000000001</v>
      </c>
      <c r="I31" s="2">
        <f aca="true" t="shared" si="23" ref="I31:AF31">I30*1209.48</f>
        <v>1161.1008</v>
      </c>
      <c r="J31" s="2">
        <f t="shared" si="23"/>
        <v>1548.1344000000001</v>
      </c>
      <c r="K31" s="2">
        <f t="shared" si="23"/>
        <v>1548.1344000000001</v>
      </c>
      <c r="L31" s="2">
        <f t="shared" si="23"/>
        <v>1548.1344000000001</v>
      </c>
      <c r="M31" s="2">
        <f t="shared" si="23"/>
        <v>1838.4096</v>
      </c>
      <c r="N31" s="2">
        <f t="shared" si="23"/>
        <v>0</v>
      </c>
      <c r="O31" s="2">
        <f t="shared" si="23"/>
        <v>0</v>
      </c>
      <c r="P31" s="2">
        <f t="shared" si="23"/>
        <v>0</v>
      </c>
      <c r="Q31" s="2">
        <f t="shared" si="23"/>
        <v>1741.6512</v>
      </c>
      <c r="R31" s="2">
        <f t="shared" si="23"/>
        <v>774.0672000000001</v>
      </c>
      <c r="S31" s="2">
        <f t="shared" si="23"/>
        <v>1741.6512</v>
      </c>
      <c r="T31" s="2">
        <f t="shared" si="23"/>
        <v>774.0672000000001</v>
      </c>
      <c r="U31" s="2">
        <f t="shared" si="23"/>
        <v>1741.6512</v>
      </c>
      <c r="V31" s="2">
        <f t="shared" si="23"/>
        <v>1548.1344000000001</v>
      </c>
      <c r="W31" s="2">
        <f t="shared" si="23"/>
        <v>1548.1344000000001</v>
      </c>
      <c r="X31" s="2">
        <f t="shared" si="23"/>
        <v>774.0672000000001</v>
      </c>
      <c r="Y31" s="2">
        <f t="shared" si="23"/>
        <v>1935.1680000000001</v>
      </c>
      <c r="Z31" s="2">
        <f t="shared" si="23"/>
        <v>1741.6512</v>
      </c>
      <c r="AA31" s="2">
        <f t="shared" si="23"/>
        <v>1741.6512</v>
      </c>
      <c r="AB31" s="2">
        <f t="shared" si="23"/>
        <v>967.5840000000001</v>
      </c>
      <c r="AC31" s="2">
        <f t="shared" si="23"/>
        <v>1548.1344000000001</v>
      </c>
      <c r="AD31" s="2">
        <f t="shared" si="23"/>
        <v>1935.1680000000001</v>
      </c>
      <c r="AE31" s="2">
        <f t="shared" si="23"/>
        <v>2322.2016</v>
      </c>
      <c r="AF31" s="2">
        <f t="shared" si="23"/>
        <v>0</v>
      </c>
    </row>
    <row r="32" spans="1:32" s="5" customFormat="1" ht="18.75" customHeight="1">
      <c r="A32" s="48"/>
      <c r="B32" s="24" t="s">
        <v>2</v>
      </c>
      <c r="C32" s="3">
        <f>C31/C7/12</f>
        <v>0.3185461728395062</v>
      </c>
      <c r="D32" s="3">
        <f aca="true" t="shared" si="24" ref="D32:AF32">D31/D7/12</f>
        <v>0.30593123073274847</v>
      </c>
      <c r="E32" s="3">
        <f t="shared" si="24"/>
        <v>0.178512799225128</v>
      </c>
      <c r="F32" s="3">
        <f t="shared" si="24"/>
        <v>0.24891221300405175</v>
      </c>
      <c r="G32" s="3">
        <f t="shared" si="24"/>
        <v>0.17858693244739757</v>
      </c>
      <c r="H32" s="3">
        <f t="shared" si="24"/>
        <v>0.4346738544474394</v>
      </c>
      <c r="I32" s="3">
        <f t="shared" si="24"/>
        <v>0.23697869213813372</v>
      </c>
      <c r="J32" s="3">
        <f t="shared" si="24"/>
        <v>0.3908245986064829</v>
      </c>
      <c r="K32" s="3">
        <f t="shared" si="24"/>
        <v>0.27578281316802056</v>
      </c>
      <c r="L32" s="3">
        <f t="shared" si="24"/>
        <v>0.27780189491817403</v>
      </c>
      <c r="M32" s="3">
        <f t="shared" si="24"/>
        <v>0.32097381102032263</v>
      </c>
      <c r="N32" s="3">
        <f t="shared" si="24"/>
        <v>0</v>
      </c>
      <c r="O32" s="3">
        <f t="shared" si="24"/>
        <v>0</v>
      </c>
      <c r="P32" s="3">
        <f t="shared" si="24"/>
        <v>0</v>
      </c>
      <c r="Q32" s="3">
        <f t="shared" si="24"/>
        <v>0.35313284671532846</v>
      </c>
      <c r="R32" s="3">
        <f t="shared" si="24"/>
        <v>0.22963901744393025</v>
      </c>
      <c r="S32" s="3">
        <f t="shared" si="24"/>
        <v>0.3605903105590062</v>
      </c>
      <c r="T32" s="3">
        <f t="shared" si="24"/>
        <v>0.1573307317073171</v>
      </c>
      <c r="U32" s="3">
        <f t="shared" si="24"/>
        <v>0.3484696278511405</v>
      </c>
      <c r="V32" s="3">
        <f t="shared" si="24"/>
        <v>0.2363275325151127</v>
      </c>
      <c r="W32" s="3">
        <f t="shared" si="24"/>
        <v>0.23401269726101945</v>
      </c>
      <c r="X32" s="3">
        <f t="shared" si="24"/>
        <v>0.1684659179942544</v>
      </c>
      <c r="Y32" s="3">
        <f t="shared" si="24"/>
        <v>0.27823326432022083</v>
      </c>
      <c r="Z32" s="3">
        <f t="shared" si="24"/>
        <v>0.3495606936416185</v>
      </c>
      <c r="AA32" s="3">
        <f t="shared" si="24"/>
        <v>0.34335841022001423</v>
      </c>
      <c r="AB32" s="3">
        <f t="shared" si="24"/>
        <v>0.2408363201911589</v>
      </c>
      <c r="AC32" s="3">
        <f t="shared" si="24"/>
        <v>0.23145174022246148</v>
      </c>
      <c r="AD32" s="3">
        <f t="shared" si="24"/>
        <v>0.21325575244644276</v>
      </c>
      <c r="AE32" s="3">
        <f t="shared" si="24"/>
        <v>0.32204493260109834</v>
      </c>
      <c r="AF32" s="3">
        <f t="shared" si="24"/>
        <v>0</v>
      </c>
    </row>
    <row r="33" spans="1:32" s="5" customFormat="1" ht="18.75" customHeight="1" thickBot="1">
      <c r="A33" s="49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</row>
    <row r="34" spans="1:32" s="10" customFormat="1" ht="18.75" customHeight="1" thickTop="1">
      <c r="A34" s="53" t="s">
        <v>12</v>
      </c>
      <c r="B34" s="54"/>
      <c r="C34" s="16">
        <f>C10+C14+C19+C22+C26+C31</f>
        <v>28135.3236</v>
      </c>
      <c r="D34" s="16">
        <f aca="true" t="shared" si="25" ref="D34:AF34">D10+D14+D19+D22+D26+D31</f>
        <v>28328.08787</v>
      </c>
      <c r="E34" s="16">
        <f t="shared" si="25"/>
        <v>44017.32201</v>
      </c>
      <c r="F34" s="16">
        <f t="shared" si="25"/>
        <v>32503.270429999997</v>
      </c>
      <c r="G34" s="16">
        <f t="shared" si="25"/>
        <v>44364.81009600001</v>
      </c>
      <c r="H34" s="16">
        <f t="shared" si="25"/>
        <v>20538.75515</v>
      </c>
      <c r="I34" s="16">
        <f t="shared" si="25"/>
        <v>27277.133442000002</v>
      </c>
      <c r="J34" s="16">
        <f t="shared" si="25"/>
        <v>23010.58303</v>
      </c>
      <c r="K34" s="16">
        <f t="shared" si="25"/>
        <v>28978.21168</v>
      </c>
      <c r="L34" s="16">
        <f t="shared" si="25"/>
        <v>30357.55014</v>
      </c>
      <c r="M34" s="16">
        <f t="shared" si="25"/>
        <v>33303.01455000001</v>
      </c>
      <c r="N34" s="16">
        <f t="shared" si="25"/>
        <v>25020.78772</v>
      </c>
      <c r="O34" s="16">
        <f t="shared" si="25"/>
        <v>28690.3148</v>
      </c>
      <c r="P34" s="16">
        <f t="shared" si="25"/>
        <v>37631.15335</v>
      </c>
      <c r="Q34" s="16">
        <f t="shared" si="25"/>
        <v>28692.942300000002</v>
      </c>
      <c r="R34" s="16">
        <f t="shared" si="25"/>
        <v>19803.298990000003</v>
      </c>
      <c r="S34" s="16">
        <f t="shared" si="25"/>
        <v>27678.759950000003</v>
      </c>
      <c r="T34" s="16">
        <f t="shared" si="25"/>
        <v>27604.2098</v>
      </c>
      <c r="U34" s="16">
        <f t="shared" si="25"/>
        <v>28758.320050000002</v>
      </c>
      <c r="V34" s="16">
        <f t="shared" si="25"/>
        <v>35276.74469000001</v>
      </c>
      <c r="W34" s="16">
        <f t="shared" si="25"/>
        <v>35646.50213</v>
      </c>
      <c r="X34" s="16">
        <f t="shared" si="25"/>
        <v>25703.690290000002</v>
      </c>
      <c r="Y34" s="16">
        <f t="shared" si="25"/>
        <v>37717.97976</v>
      </c>
      <c r="Z34" s="16">
        <f t="shared" si="25"/>
        <v>28755.73572</v>
      </c>
      <c r="AA34" s="16">
        <f t="shared" si="25"/>
        <v>29034.47637</v>
      </c>
      <c r="AB34" s="16">
        <f t="shared" si="25"/>
        <v>23033.706360000004</v>
      </c>
      <c r="AC34" s="16">
        <f t="shared" si="25"/>
        <v>38670.856739999996</v>
      </c>
      <c r="AD34" s="16">
        <f t="shared" si="25"/>
        <v>50946.26642</v>
      </c>
      <c r="AE34" s="16">
        <f t="shared" si="25"/>
        <v>37279.96789</v>
      </c>
      <c r="AF34" s="16">
        <f t="shared" si="25"/>
        <v>33321.66835</v>
      </c>
    </row>
    <row r="35" s="10" customFormat="1" ht="13.5" customHeight="1"/>
    <row r="36" spans="3:33" s="10" customFormat="1" ht="13.5" customHeight="1">
      <c r="C36" s="17">
        <f>C32+C27+C20+C23+C15+C11</f>
        <v>5.017556296296297</v>
      </c>
      <c r="D36" s="17">
        <f aca="true" t="shared" si="26" ref="D36:AG36">D32+D27+D20+D23+D15+D11</f>
        <v>4.856945670302744</v>
      </c>
      <c r="E36" s="17">
        <f t="shared" si="26"/>
        <v>4.643157835201329</v>
      </c>
      <c r="F36" s="17">
        <f t="shared" si="26"/>
        <v>4.623009587433276</v>
      </c>
      <c r="G36" s="17">
        <f t="shared" si="26"/>
        <v>4.6851709689922485</v>
      </c>
      <c r="H36" s="17">
        <f t="shared" si="26"/>
        <v>4.713823885332435</v>
      </c>
      <c r="I36" s="17">
        <f t="shared" si="26"/>
        <v>4.80184779206466</v>
      </c>
      <c r="J36" s="17">
        <f t="shared" si="26"/>
        <v>4.862310166111279</v>
      </c>
      <c r="K36" s="17">
        <f t="shared" si="26"/>
        <v>4.494123500071256</v>
      </c>
      <c r="L36" s="17">
        <f t="shared" si="26"/>
        <v>4.774538856589148</v>
      </c>
      <c r="M36" s="17">
        <f t="shared" si="26"/>
        <v>5.159755316362875</v>
      </c>
      <c r="N36" s="17">
        <f t="shared" si="26"/>
        <v>4.853684675063892</v>
      </c>
      <c r="O36" s="17">
        <f t="shared" si="26"/>
        <v>4.855980295950157</v>
      </c>
      <c r="P36" s="17">
        <f t="shared" si="26"/>
        <v>4.550248905452593</v>
      </c>
      <c r="Q36" s="17">
        <f t="shared" si="26"/>
        <v>5.057368673965937</v>
      </c>
      <c r="R36" s="17">
        <f t="shared" si="26"/>
        <v>4.762459650528065</v>
      </c>
      <c r="S36" s="17">
        <f t="shared" si="26"/>
        <v>4.95419460662526</v>
      </c>
      <c r="T36" s="17">
        <f t="shared" si="26"/>
        <v>4.84841662601626</v>
      </c>
      <c r="U36" s="17">
        <f t="shared" si="26"/>
        <v>5.003665476190477</v>
      </c>
      <c r="V36" s="17">
        <f t="shared" si="26"/>
        <v>4.8126556588508285</v>
      </c>
      <c r="W36" s="17">
        <f t="shared" si="26"/>
        <v>4.821407299413508</v>
      </c>
      <c r="X36" s="17">
        <f t="shared" si="26"/>
        <v>4.777942519804998</v>
      </c>
      <c r="Y36" s="17">
        <f t="shared" si="26"/>
        <v>4.883825017253279</v>
      </c>
      <c r="Z36" s="17">
        <f t="shared" si="26"/>
        <v>5.018813367052023</v>
      </c>
      <c r="AA36" s="17">
        <f t="shared" si="26"/>
        <v>4.984716577951266</v>
      </c>
      <c r="AB36" s="17">
        <f t="shared" si="26"/>
        <v>4.7998074372759865</v>
      </c>
      <c r="AC36" s="17">
        <f t="shared" si="26"/>
        <v>5.220795470039469</v>
      </c>
      <c r="AD36" s="17">
        <f t="shared" si="26"/>
        <v>5.201034384642511</v>
      </c>
      <c r="AE36" s="17">
        <f t="shared" si="26"/>
        <v>4.996667206135242</v>
      </c>
      <c r="AF36" s="17">
        <f t="shared" si="26"/>
        <v>5.194633681567866</v>
      </c>
      <c r="AG36" s="17"/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2017-12-26T08:32:11Z</dcterms:modified>
  <cp:category/>
  <cp:version/>
  <cp:contentType/>
  <cp:contentStatus/>
</cp:coreProperties>
</file>